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F:\Stuff\Método\"/>
    </mc:Choice>
  </mc:AlternateContent>
  <xr:revisionPtr revIDLastSave="0" documentId="13_ncr:1_{B657D785-E224-43A8-800A-6F06D4F81EDC}" xr6:coauthVersionLast="47" xr6:coauthVersionMax="47" xr10:uidLastSave="{00000000-0000-0000-0000-000000000000}"/>
  <bookViews>
    <workbookView xWindow="-28920" yWindow="-90" windowWidth="29040" windowHeight="16440" xr2:uid="{00000000-000D-0000-FFFF-FFFF00000000}"/>
  </bookViews>
  <sheets>
    <sheet name="SIMULADOR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H10" i="1"/>
  <c r="C8" i="1"/>
  <c r="O21" i="1"/>
  <c r="O12" i="1"/>
  <c r="O11" i="1" s="1"/>
  <c r="P12" i="1" l="1"/>
  <c r="Q12" i="1" s="1"/>
  <c r="O10" i="1"/>
  <c r="P10" i="1" s="1"/>
  <c r="Q10" i="1" s="1"/>
  <c r="O9" i="1"/>
  <c r="P9" i="1" s="1"/>
  <c r="Q9" i="1" s="1"/>
  <c r="H12" i="1"/>
  <c r="H17" i="1" s="1"/>
  <c r="P11" i="1"/>
  <c r="Q11" i="1" s="1"/>
  <c r="O19" i="1"/>
  <c r="O17" i="1"/>
  <c r="O8" i="1"/>
  <c r="P8" i="1" s="1"/>
  <c r="Q8" i="1" s="1"/>
  <c r="O20" i="1"/>
  <c r="O18" i="1"/>
  <c r="P20" i="1" l="1"/>
  <c r="Q20" i="1" s="1"/>
  <c r="P17" i="1"/>
  <c r="Q17" i="1" s="1"/>
  <c r="P19" i="1"/>
  <c r="Q19" i="1" s="1"/>
  <c r="H21" i="1"/>
  <c r="H20" i="1"/>
  <c r="P18" i="1"/>
  <c r="Q18" i="1" s="1"/>
  <c r="P21" i="1"/>
  <c r="Q21" i="1" s="1"/>
</calcChain>
</file>

<file path=xl/sharedStrings.xml><?xml version="1.0" encoding="utf-8"?>
<sst xmlns="http://schemas.openxmlformats.org/spreadsheetml/2006/main" count="20" uniqueCount="19">
  <si>
    <t>Projeção do meu investimento</t>
  </si>
  <si>
    <t>Número de aplicações mensais</t>
  </si>
  <si>
    <t>Taxa de rendimento anual</t>
  </si>
  <si>
    <t>Taxa de rendimento mensal</t>
  </si>
  <si>
    <t>Capital Inicial</t>
  </si>
  <si>
    <t>Capital acumulado ao final da última aplicação mensal</t>
  </si>
  <si>
    <t>Projeção das minhas retiradas a partir do meu capital acumulado</t>
  </si>
  <si>
    <t>Núm. Retiradas</t>
  </si>
  <si>
    <t>Valor Retiradas</t>
  </si>
  <si>
    <t>Capital acumulado</t>
  </si>
  <si>
    <t>Número de retiradas mensais</t>
  </si>
  <si>
    <t>Retirada mensal vitalícia</t>
  </si>
  <si>
    <t>% do saldo acumulado</t>
  </si>
  <si>
    <t>Número de aplicações</t>
  </si>
  <si>
    <t>Saldo acumulado</t>
  </si>
  <si>
    <t>Rentabilidade acumulada</t>
  </si>
  <si>
    <t>Quão distante está sua independência financeira?</t>
  </si>
  <si>
    <t>Simulador de Investimentos - Investidor Independente</t>
  </si>
  <si>
    <t>Com tudo que acumulei, por quanto tempo posso
viver de renda?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</si>
</sst>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rgb="FF00B2FF"/>
      <name val="Calibri"/>
      <family val="2"/>
      <scheme val="minor"/>
    </font>
    <font>
      <b/>
      <sz val="12"/>
      <color rgb="FF00B2FF"/>
      <name val="Tahoma"/>
      <family val="2"/>
    </font>
    <font>
      <b/>
      <sz val="12"/>
      <color rgb="FF00B2FF"/>
      <name val="Calibri"/>
      <family val="2"/>
    </font>
    <font>
      <b/>
      <sz val="24"/>
      <color rgb="FF00B2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2" fillId="3" borderId="11" xfId="0" applyFont="1" applyFill="1" applyBorder="1"/>
    <xf numFmtId="0" fontId="2" fillId="3" borderId="0" xfId="0" applyFont="1" applyFill="1" applyBorder="1"/>
    <xf numFmtId="3" fontId="7" fillId="3" borderId="1" xfId="3" applyNumberFormat="1" applyFont="1" applyFill="1" applyBorder="1" applyAlignment="1" applyProtection="1">
      <alignment horizontal="center"/>
      <protection locked="0"/>
    </xf>
    <xf numFmtId="44" fontId="7" fillId="3" borderId="2" xfId="5" applyFont="1" applyFill="1" applyBorder="1" applyAlignment="1" applyProtection="1">
      <alignment horizontal="center"/>
      <protection locked="0"/>
    </xf>
    <xf numFmtId="3" fontId="7" fillId="3" borderId="2" xfId="3" applyNumberFormat="1" applyFont="1" applyFill="1" applyBorder="1" applyAlignment="1">
      <alignment horizontal="center"/>
    </xf>
    <xf numFmtId="44" fontId="7" fillId="3" borderId="2" xfId="5" applyFont="1" applyFill="1" applyBorder="1" applyAlignment="1" applyProtection="1">
      <alignment horizontal="center"/>
    </xf>
    <xf numFmtId="10" fontId="7" fillId="3" borderId="2" xfId="4" applyNumberFormat="1" applyFont="1" applyFill="1" applyBorder="1" applyAlignment="1" applyProtection="1">
      <alignment horizontal="center"/>
      <protection locked="0"/>
    </xf>
    <xf numFmtId="10" fontId="7" fillId="3" borderId="2" xfId="4" applyNumberFormat="1" applyFont="1" applyFill="1" applyBorder="1" applyAlignment="1" applyProtection="1">
      <alignment horizontal="center"/>
    </xf>
    <xf numFmtId="44" fontId="7" fillId="3" borderId="1" xfId="5" applyFont="1" applyFill="1" applyBorder="1" applyAlignment="1" applyProtection="1">
      <alignment horizontal="center"/>
    </xf>
    <xf numFmtId="0" fontId="6" fillId="3" borderId="0" xfId="0" applyFont="1" applyFill="1"/>
    <xf numFmtId="0" fontId="1" fillId="3" borderId="0" xfId="0" applyFont="1" applyFill="1" applyBorder="1"/>
    <xf numFmtId="3" fontId="7" fillId="3" borderId="1" xfId="3" applyNumberFormat="1" applyFont="1" applyFill="1" applyBorder="1" applyAlignment="1">
      <alignment horizontal="center"/>
    </xf>
    <xf numFmtId="10" fontId="7" fillId="3" borderId="1" xfId="6" applyNumberFormat="1" applyFont="1" applyFill="1" applyBorder="1" applyAlignment="1" applyProtection="1">
      <alignment horizontal="center"/>
    </xf>
    <xf numFmtId="0" fontId="10" fillId="3" borderId="7" xfId="3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 indent="1"/>
    </xf>
    <xf numFmtId="0" fontId="1" fillId="3" borderId="4" xfId="0" applyFont="1" applyFill="1" applyBorder="1" applyAlignment="1">
      <alignment horizontal="right" vertical="center" indent="1"/>
    </xf>
    <xf numFmtId="0" fontId="1" fillId="3" borderId="5" xfId="0" applyFont="1" applyFill="1" applyBorder="1" applyAlignment="1">
      <alignment horizontal="right" vertical="center" inden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3" borderId="15" xfId="3" applyFont="1" applyFill="1" applyBorder="1" applyAlignment="1">
      <alignment horizontal="center" vertical="center"/>
    </xf>
    <xf numFmtId="0" fontId="9" fillId="3" borderId="16" xfId="3" applyFont="1" applyFill="1" applyBorder="1" applyAlignment="1">
      <alignment horizontal="center" vertical="center"/>
    </xf>
    <xf numFmtId="0" fontId="9" fillId="3" borderId="17" xfId="3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horizontal="center" vertical="center"/>
    </xf>
    <xf numFmtId="0" fontId="9" fillId="3" borderId="1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indent="1"/>
    </xf>
    <xf numFmtId="0" fontId="9" fillId="3" borderId="8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center" vertical="center" wrapText="1"/>
    </xf>
    <xf numFmtId="0" fontId="11" fillId="3" borderId="3" xfId="3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/>
    </xf>
    <xf numFmtId="0" fontId="11" fillId="3" borderId="5" xfId="3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7">
    <cellStyle name="Moeda" xfId="5" builtinId="4"/>
    <cellStyle name="Normal" xfId="0" builtinId="0"/>
    <cellStyle name="Normal 2" xfId="1" xr:uid="{00000000-0005-0000-0000-000001000000}"/>
    <cellStyle name="Normal 3" xfId="3" xr:uid="{00000000-0005-0000-0000-000002000000}"/>
    <cellStyle name="Porcentagem" xfId="6" builtinId="5"/>
    <cellStyle name="Porcentagem 2" xfId="2" xr:uid="{00000000-0005-0000-0000-000003000000}"/>
    <cellStyle name="Porcentagem 3" xfId="4" xr:uid="{00000000-0005-0000-0000-000004000000}"/>
  </cellStyles>
  <dxfs count="0"/>
  <tableStyles count="0" defaultTableStyle="TableStyleMedium2" defaultPivotStyle="PivotStyleLight16"/>
  <colors>
    <mruColors>
      <color rgb="FF00B2FF"/>
      <color rgb="FFF229DA"/>
      <color rgb="FFFF00FF"/>
      <color rgb="FF003DB8"/>
      <color rgb="FF002060"/>
      <color rgb="FF1A1462"/>
      <color rgb="FF1D4C5D"/>
      <color rgb="FF224E54"/>
      <color rgb="FF0066CC"/>
      <color rgb="FF4361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B2FF"/>
                </a:solidFill>
                <a:latin typeface="+mn-lt"/>
                <a:ea typeface="+mn-ea"/>
                <a:cs typeface="+mn-cs"/>
              </a:defRPr>
            </a:pPr>
            <a:r>
              <a:rPr lang="pt-BR" sz="1800" b="1" baseline="0">
                <a:solidFill>
                  <a:srgbClr val="00B2FF"/>
                </a:solidFill>
              </a:rPr>
              <a:t>Simulação do valor de retiradas mensais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rgbClr val="00B2FF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896910796972642E-2"/>
          <c:y val="0.28177284657599616"/>
          <c:w val="0.93386801554606336"/>
          <c:h val="0.48129229300882842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>
              <a:gsLst>
                <a:gs pos="0">
                  <a:srgbClr val="F229DA"/>
                </a:gs>
                <a:gs pos="40000">
                  <a:srgbClr val="F229DA">
                    <a:alpha val="90000"/>
                  </a:srgbClr>
                </a:gs>
                <a:gs pos="80000">
                  <a:srgbClr val="00B2FF">
                    <a:alpha val="90000"/>
                  </a:srgbClr>
                </a:gs>
                <a:gs pos="100000">
                  <a:srgbClr val="00B2FF"/>
                </a:gs>
              </a:gsLst>
              <a:lin ang="0" scaled="1"/>
            </a:gra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SIMULADOR!$O$17:$O$21</c:f>
              <c:numCache>
                <c:formatCode>#,##0</c:formatCode>
                <c:ptCount val="5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</c:numCache>
            </c:numRef>
          </c:cat>
          <c:val>
            <c:numRef>
              <c:f>SIMULADOR!$P$17:$P$21</c:f>
              <c:numCache>
                <c:formatCode>_("R$"* #,##0.00_);_("R$"* \(#,##0.00\);_("R$"* "-"??_);_(@_)</c:formatCode>
                <c:ptCount val="5"/>
                <c:pt idx="0">
                  <c:v>10470.029045948071</c:v>
                </c:pt>
                <c:pt idx="1">
                  <c:v>5391.626889366974</c:v>
                </c:pt>
                <c:pt idx="2">
                  <c:v>3700.8456123467276</c:v>
                </c:pt>
                <c:pt idx="3">
                  <c:v>2856.9668465821223</c:v>
                </c:pt>
                <c:pt idx="4">
                  <c:v>2351.8460593934337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E8-43DD-B1A5-AADFE16215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4173952"/>
        <c:axId val="195037056"/>
      </c:barChart>
      <c:catAx>
        <c:axId val="1941739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5037056"/>
        <c:crosses val="autoZero"/>
        <c:auto val="1"/>
        <c:lblAlgn val="ctr"/>
        <c:lblOffset val="100"/>
        <c:noMultiLvlLbl val="0"/>
      </c:catAx>
      <c:valAx>
        <c:axId val="195037056"/>
        <c:scaling>
          <c:orientation val="minMax"/>
          <c:max val="20000"/>
          <c:min val="0"/>
        </c:scaling>
        <c:delete val="0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173952"/>
        <c:crosses val="autoZero"/>
        <c:crossBetween val="between"/>
        <c:majorUnit val="5000"/>
        <c:min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0" cap="rnd" cmpd="sng" algn="ctr">
      <a:solidFill>
        <a:schemeClr val="bg1"/>
      </a:solidFill>
      <a:beve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 sz="1400" baseline="0">
                <a:solidFill>
                  <a:srgbClr val="00B2FF"/>
                </a:solidFill>
              </a:rPr>
              <a:t>Saldo acumulado ao longo do tempo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0261200763474668"/>
          <c:y val="0.14307901006868382"/>
          <c:w val="0.76404087778580887"/>
          <c:h val="0.79905673673556898"/>
        </c:manualLayout>
      </c:layout>
      <c:areaChart>
        <c:grouping val="standard"/>
        <c:varyColors val="0"/>
        <c:ser>
          <c:idx val="0"/>
          <c:order val="0"/>
          <c:tx>
            <c:strRef>
              <c:f>SIMULADOR!$P$7</c:f>
              <c:strCache>
                <c:ptCount val="1"/>
                <c:pt idx="0">
                  <c:v>Saldo acumulado</c:v>
                </c:pt>
              </c:strCache>
            </c:strRef>
          </c:tx>
          <c:spPr>
            <a:gradFill flip="none" rotWithShape="1">
              <a:gsLst>
                <a:gs pos="0">
                  <a:srgbClr val="F229DA"/>
                </a:gs>
                <a:gs pos="40000">
                  <a:srgbClr val="F229DA">
                    <a:alpha val="90000"/>
                  </a:srgbClr>
                </a:gs>
                <a:gs pos="80000">
                  <a:srgbClr val="00B2FF">
                    <a:alpha val="90000"/>
                  </a:srgbClr>
                </a:gs>
                <a:gs pos="100000">
                  <a:srgbClr val="00B2FF"/>
                </a:gs>
              </a:gsLst>
              <a:lin ang="0" scaled="1"/>
              <a:tileRect/>
            </a:gradFill>
            <a:ln w="3175">
              <a:solidFill>
                <a:srgbClr val="FF00FF">
                  <a:alpha val="50196"/>
                </a:srgbClr>
              </a:solidFill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CC-460A-B061-C692A775BA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CC-460A-B061-C692A775BA8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CC-460A-B061-C692A775BA8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CC-460A-B061-C692A775BA8A}"/>
                </c:ext>
              </c:extLst>
            </c:dLbl>
            <c:dLbl>
              <c:idx val="4"/>
              <c:layout>
                <c:manualLayout>
                  <c:x val="-7.578889677146472E-2"/>
                  <c:y val="-0.34548874048846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CC-460A-B061-C692A775BA8A}"/>
                </c:ext>
              </c:extLst>
            </c:dLbl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SIMULADOR!$O$8:$O$12</c:f>
              <c:numCache>
                <c:formatCode>#,##0</c:formatCode>
                <c:ptCount val="5"/>
                <c:pt idx="0">
                  <c:v>40</c:v>
                </c:pt>
                <c:pt idx="1">
                  <c:v>80</c:v>
                </c:pt>
                <c:pt idx="2">
                  <c:v>120</c:v>
                </c:pt>
                <c:pt idx="3">
                  <c:v>160</c:v>
                </c:pt>
                <c:pt idx="4">
                  <c:v>200</c:v>
                </c:pt>
              </c:numCache>
            </c:numRef>
          </c:cat>
          <c:val>
            <c:numRef>
              <c:f>SIMULADOR!$P$8:$P$12</c:f>
              <c:numCache>
                <c:formatCode>_("R$"* #,##0.00_);_("R$"* \(#,##0.00\);_("R$"* "-"??_);_(@_)</c:formatCode>
                <c:ptCount val="5"/>
                <c:pt idx="0">
                  <c:v>20774.227869276521</c:v>
                </c:pt>
                <c:pt idx="1">
                  <c:v>35577.638071635869</c:v>
                </c:pt>
                <c:pt idx="2">
                  <c:v>55917.003108105215</c:v>
                </c:pt>
                <c:pt idx="3">
                  <c:v>83862.57540744057</c:v>
                </c:pt>
                <c:pt idx="4">
                  <c:v>122258.80900357763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2-4EA7-A23A-97A27F95F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117824"/>
        <c:axId val="942120736"/>
      </c:areaChart>
      <c:catAx>
        <c:axId val="94211782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942120736"/>
        <c:crosses val="autoZero"/>
        <c:auto val="1"/>
        <c:lblAlgn val="ctr"/>
        <c:lblOffset val="100"/>
        <c:noMultiLvlLbl val="0"/>
      </c:catAx>
      <c:valAx>
        <c:axId val="942120736"/>
        <c:scaling>
          <c:orientation val="minMax"/>
        </c:scaling>
        <c:delete val="0"/>
        <c:axPos val="l"/>
        <c:numFmt formatCode="_(&quot;R$&quot;* #,##0.00_);_(&quot;R$&quot;* \(#,##0.00\);_(&quot;R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2117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dorindependente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estidorindependen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99580</xdr:rowOff>
    </xdr:from>
    <xdr:to>
      <xdr:col>17</xdr:col>
      <xdr:colOff>0</xdr:colOff>
      <xdr:row>32</xdr:row>
      <xdr:rowOff>99580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C01C9CB-109E-4FD4-9315-FFD93E901D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104775</xdr:colOff>
      <xdr:row>3</xdr:row>
      <xdr:rowOff>76199</xdr:rowOff>
    </xdr:from>
    <xdr:to>
      <xdr:col>13</xdr:col>
      <xdr:colOff>657225</xdr:colOff>
      <xdr:row>21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05F1099-4028-4D8C-B62B-B0ECC71A6C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526280</xdr:colOff>
      <xdr:row>2</xdr:row>
      <xdr:rowOff>0</xdr:rowOff>
    </xdr:from>
    <xdr:to>
      <xdr:col>5</xdr:col>
      <xdr:colOff>0</xdr:colOff>
      <xdr:row>3</xdr:row>
      <xdr:rowOff>0</xdr:rowOff>
    </xdr:to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036C67-33F4-4BB2-84C9-9F4CA50C2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85" y="294409"/>
          <a:ext cx="1751060" cy="60613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0.33257</cdr:x>
      <cdr:y>0.40821</cdr:y>
    </cdr:from>
    <cdr:to>
      <cdr:x>0.8043</cdr:x>
      <cdr:y>0.61599</cdr:y>
    </cdr:to>
    <cdr:pic>
      <cdr:nvPicPr>
        <cdr:cNvPr id="2" name="Imagem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3DED1701-0C44-463F-970A-8DA27B3D59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93243" y="1343905"/>
          <a:ext cx="1976204" cy="68405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XEU206"/>
  <sheetViews>
    <sheetView showGridLines="0" showRowColHeaders="0" tabSelected="1" zoomScale="110" zoomScaleNormal="110" workbookViewId="0">
      <selection activeCell="H18" sqref="H18"/>
    </sheetView>
  </sheetViews>
  <sheetFormatPr defaultColWidth="0" defaultRowHeight="15" zeroHeight="1" x14ac:dyDescent="0.25"/>
  <cols>
    <col min="1" max="1" width="3.140625" style="1" customWidth="1"/>
    <col min="2" max="2" width="2" style="1" customWidth="1"/>
    <col min="3" max="4" width="10.85546875" style="1" customWidth="1"/>
    <col min="5" max="5" width="12.28515625" style="1" customWidth="1"/>
    <col min="6" max="7" width="10.85546875" style="1" customWidth="1"/>
    <col min="8" max="8" width="20.5703125" style="1" customWidth="1"/>
    <col min="9" max="14" width="10.85546875" style="1" customWidth="1"/>
    <col min="15" max="15" width="27.5703125" style="1" bestFit="1" customWidth="1"/>
    <col min="16" max="16" width="31.5703125" style="1" customWidth="1"/>
    <col min="17" max="17" width="28.42578125" style="1" bestFit="1" customWidth="1"/>
    <col min="18" max="18" width="1.5703125" style="1" customWidth="1"/>
    <col min="19" max="19" width="9.140625" style="1" customWidth="1"/>
    <col min="20" max="16375" width="9.140625" style="1" hidden="1"/>
    <col min="16376" max="16384" width="19.140625" style="1" customWidth="1"/>
  </cols>
  <sheetData>
    <row r="1" spans="1:18" ht="15.7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7.5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48" customHeight="1" thickBot="1" x14ac:dyDescent="0.3">
      <c r="A3" s="2"/>
      <c r="B3" s="6"/>
      <c r="C3" s="52" t="s">
        <v>17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7"/>
    </row>
    <row r="4" spans="1:18" ht="6" customHeight="1" thickBot="1" x14ac:dyDescent="0.3">
      <c r="A4" s="2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</row>
    <row r="5" spans="1:18" ht="15.75" customHeight="1" thickBot="1" x14ac:dyDescent="0.3">
      <c r="A5" s="2"/>
      <c r="B5" s="6"/>
      <c r="C5" s="55" t="s">
        <v>16</v>
      </c>
      <c r="D5" s="55"/>
      <c r="E5" s="55"/>
      <c r="F5" s="55"/>
      <c r="G5" s="55"/>
      <c r="H5" s="55"/>
      <c r="I5" s="8"/>
      <c r="J5" s="8"/>
      <c r="K5" s="8"/>
      <c r="L5" s="8"/>
      <c r="M5" s="8"/>
      <c r="N5" s="8"/>
      <c r="O5" s="39" t="s">
        <v>0</v>
      </c>
      <c r="P5" s="40"/>
      <c r="Q5" s="41"/>
      <c r="R5" s="7"/>
    </row>
    <row r="6" spans="1:18" ht="15.75" customHeight="1" thickBot="1" x14ac:dyDescent="0.3">
      <c r="A6" s="2"/>
      <c r="B6" s="6"/>
      <c r="C6" s="55"/>
      <c r="D6" s="55"/>
      <c r="E6" s="55"/>
      <c r="F6" s="55"/>
      <c r="G6" s="55"/>
      <c r="H6" s="55"/>
      <c r="I6" s="8"/>
      <c r="J6" s="8"/>
      <c r="K6" s="8"/>
      <c r="L6" s="8"/>
      <c r="M6" s="8"/>
      <c r="N6" s="8"/>
      <c r="O6" s="42"/>
      <c r="P6" s="43"/>
      <c r="Q6" s="44"/>
      <c r="R6" s="7"/>
    </row>
    <row r="7" spans="1:18" ht="16.5" thickBot="1" x14ac:dyDescent="0.3">
      <c r="A7" s="2"/>
      <c r="B7" s="6"/>
      <c r="C7" s="45" t="s">
        <v>1</v>
      </c>
      <c r="D7" s="45"/>
      <c r="E7" s="45"/>
      <c r="F7" s="45"/>
      <c r="G7" s="45"/>
      <c r="H7" s="9">
        <v>200</v>
      </c>
      <c r="I7" s="8"/>
      <c r="J7" s="8"/>
      <c r="K7" s="8"/>
      <c r="L7" s="8"/>
      <c r="M7" s="8"/>
      <c r="N7" s="8"/>
      <c r="O7" s="20" t="s">
        <v>13</v>
      </c>
      <c r="P7" s="20" t="s">
        <v>14</v>
      </c>
      <c r="Q7" s="20" t="s">
        <v>15</v>
      </c>
      <c r="R7" s="7"/>
    </row>
    <row r="8" spans="1:18" ht="15.75" thickBot="1" x14ac:dyDescent="0.3">
      <c r="A8" s="2"/>
      <c r="B8" s="6"/>
      <c r="C8" s="45" t="str">
        <f>IF(H7="","Valor das aplicações mensais",_xlfn.CONCAT("Valor das ",_xlfn.CONCAT(H7," aplicações mensais")))</f>
        <v>Valor das 200 aplicações mensais</v>
      </c>
      <c r="D8" s="45"/>
      <c r="E8" s="45"/>
      <c r="F8" s="45"/>
      <c r="G8" s="45"/>
      <c r="H8" s="10">
        <v>150</v>
      </c>
      <c r="I8" s="8"/>
      <c r="J8" s="8"/>
      <c r="K8" s="8"/>
      <c r="L8" s="8"/>
      <c r="M8" s="8"/>
      <c r="N8" s="8"/>
      <c r="O8" s="11">
        <f>ROUND($O$12*0.2,0)</f>
        <v>40</v>
      </c>
      <c r="P8" s="12">
        <f>FV(H10,O8,-H8,-H11,0)</f>
        <v>20774.227869276521</v>
      </c>
      <c r="Q8" s="14">
        <f>IFERROR(P8/($H$7*$H$8),0)</f>
        <v>0.69247426230921738</v>
      </c>
      <c r="R8" s="7"/>
    </row>
    <row r="9" spans="1:18" ht="15.75" thickBot="1" x14ac:dyDescent="0.3">
      <c r="A9" s="2"/>
      <c r="B9" s="6"/>
      <c r="C9" s="45" t="s">
        <v>2</v>
      </c>
      <c r="D9" s="45"/>
      <c r="E9" s="45"/>
      <c r="F9" s="45"/>
      <c r="G9" s="45"/>
      <c r="H9" s="13">
        <v>0.1</v>
      </c>
      <c r="I9" s="8"/>
      <c r="J9" s="8"/>
      <c r="K9" s="8"/>
      <c r="L9" s="8"/>
      <c r="M9" s="8"/>
      <c r="N9" s="8"/>
      <c r="O9" s="11">
        <f>ROUND($O$12*0.4,0)</f>
        <v>80</v>
      </c>
      <c r="P9" s="12">
        <f>FV(H10,O9,-H8,-H11,0)</f>
        <v>35577.638071635869</v>
      </c>
      <c r="Q9" s="14">
        <f>IFERROR(P9/($H$7*$H$8),0)</f>
        <v>1.1859212690545289</v>
      </c>
      <c r="R9" s="7"/>
    </row>
    <row r="10" spans="1:18" ht="15.75" thickBot="1" x14ac:dyDescent="0.3">
      <c r="A10" s="2"/>
      <c r="B10" s="6"/>
      <c r="C10" s="45" t="s">
        <v>3</v>
      </c>
      <c r="D10" s="45"/>
      <c r="E10" s="45"/>
      <c r="F10" s="45"/>
      <c r="G10" s="45"/>
      <c r="H10" s="14">
        <f>POWER((1+H9),1/12)-1</f>
        <v>7.9741404289037643E-3</v>
      </c>
      <c r="I10" s="8"/>
      <c r="J10" s="8"/>
      <c r="K10" s="8"/>
      <c r="L10" s="8"/>
      <c r="M10" s="8"/>
      <c r="N10" s="8"/>
      <c r="O10" s="11">
        <f>ROUND($O$12*0.6,0)</f>
        <v>120</v>
      </c>
      <c r="P10" s="12">
        <f>FV(H10,O10,-H8,-H11,0)</f>
        <v>55917.003108105215</v>
      </c>
      <c r="Q10" s="14">
        <f>IFERROR(P10/($H$7*$H$8),0)</f>
        <v>1.8639001036035072</v>
      </c>
      <c r="R10" s="7"/>
    </row>
    <row r="11" spans="1:18" ht="15.75" thickBot="1" x14ac:dyDescent="0.3">
      <c r="A11" s="2"/>
      <c r="B11" s="6"/>
      <c r="C11" s="45" t="s">
        <v>4</v>
      </c>
      <c r="D11" s="45"/>
      <c r="E11" s="45"/>
      <c r="F11" s="45"/>
      <c r="G11" s="45"/>
      <c r="H11" s="10">
        <v>10000</v>
      </c>
      <c r="I11" s="8"/>
      <c r="J11" s="8"/>
      <c r="K11" s="8"/>
      <c r="L11" s="8"/>
      <c r="M11" s="8"/>
      <c r="N11" s="8"/>
      <c r="O11" s="11">
        <f>ROUND($O$12*0.8,0)</f>
        <v>160</v>
      </c>
      <c r="P11" s="12">
        <f>FV(H10,O11,-H8,-H11,0)</f>
        <v>83862.57540744057</v>
      </c>
      <c r="Q11" s="14">
        <f>IFERROR(P11/($H$7*$H$8),0)</f>
        <v>2.7954191802480191</v>
      </c>
      <c r="R11" s="7"/>
    </row>
    <row r="12" spans="1:18" ht="15.75" thickBot="1" x14ac:dyDescent="0.3">
      <c r="A12" s="2"/>
      <c r="B12" s="6"/>
      <c r="C12" s="45" t="s">
        <v>5</v>
      </c>
      <c r="D12" s="45"/>
      <c r="E12" s="45"/>
      <c r="F12" s="45"/>
      <c r="G12" s="45"/>
      <c r="H12" s="15">
        <f>FV(H10,H7,-H8,-H11,0)</f>
        <v>122258.80900357763</v>
      </c>
      <c r="I12" s="8"/>
      <c r="J12" s="8"/>
      <c r="K12" s="8"/>
      <c r="L12" s="8"/>
      <c r="M12" s="8"/>
      <c r="N12" s="8"/>
      <c r="O12" s="11">
        <f>H7</f>
        <v>200</v>
      </c>
      <c r="P12" s="12">
        <f>FV(H10,O12,-H8,-H11,0)</f>
        <v>122258.80900357763</v>
      </c>
      <c r="Q12" s="14">
        <f>IFERROR(P12/($H$7*$H$8),0)</f>
        <v>4.0752936334525875</v>
      </c>
      <c r="R12" s="7"/>
    </row>
    <row r="13" spans="1:18" ht="6.75" customHeight="1" thickBot="1" x14ac:dyDescent="0.35">
      <c r="A13" s="2"/>
      <c r="B13" s="6"/>
      <c r="C13" s="4"/>
      <c r="D13" s="4"/>
      <c r="E13" s="4"/>
      <c r="F13" s="4"/>
      <c r="G13" s="4"/>
      <c r="H13" s="4"/>
      <c r="I13" s="8"/>
      <c r="J13" s="8"/>
      <c r="K13" s="8"/>
      <c r="L13" s="8"/>
      <c r="M13" s="8"/>
      <c r="N13" s="8"/>
      <c r="O13" s="16"/>
      <c r="P13" s="16"/>
      <c r="Q13" s="16"/>
      <c r="R13" s="7"/>
    </row>
    <row r="14" spans="1:18" ht="15.75" customHeight="1" x14ac:dyDescent="0.25">
      <c r="A14" s="2"/>
      <c r="B14" s="6"/>
      <c r="C14" s="30" t="s">
        <v>18</v>
      </c>
      <c r="D14" s="31"/>
      <c r="E14" s="31"/>
      <c r="F14" s="31"/>
      <c r="G14" s="31"/>
      <c r="H14" s="32"/>
      <c r="I14" s="8"/>
      <c r="J14" s="8"/>
      <c r="K14" s="17"/>
      <c r="L14" s="8"/>
      <c r="M14" s="8"/>
      <c r="N14" s="8"/>
      <c r="O14" s="46" t="s">
        <v>6</v>
      </c>
      <c r="P14" s="47"/>
      <c r="Q14" s="48"/>
      <c r="R14" s="7"/>
    </row>
    <row r="15" spans="1:18" ht="15.75" thickBot="1" x14ac:dyDescent="0.3">
      <c r="A15" s="2"/>
      <c r="B15" s="6"/>
      <c r="C15" s="33"/>
      <c r="D15" s="34"/>
      <c r="E15" s="34"/>
      <c r="F15" s="34"/>
      <c r="G15" s="34"/>
      <c r="H15" s="35"/>
      <c r="I15" s="8"/>
      <c r="J15" s="8"/>
      <c r="K15" s="8"/>
      <c r="L15" s="8"/>
      <c r="M15" s="8"/>
      <c r="N15" s="8"/>
      <c r="O15" s="49"/>
      <c r="P15" s="50"/>
      <c r="Q15" s="51"/>
      <c r="R15" s="7"/>
    </row>
    <row r="16" spans="1:18" ht="16.5" customHeight="1" thickBot="1" x14ac:dyDescent="0.3">
      <c r="A16" s="2"/>
      <c r="B16" s="6"/>
      <c r="C16" s="36"/>
      <c r="D16" s="37"/>
      <c r="E16" s="37"/>
      <c r="F16" s="37"/>
      <c r="G16" s="37"/>
      <c r="H16" s="38"/>
      <c r="I16" s="8"/>
      <c r="J16" s="8"/>
      <c r="K16" s="8"/>
      <c r="L16" s="8"/>
      <c r="M16" s="8"/>
      <c r="N16" s="8"/>
      <c r="O16" s="20" t="s">
        <v>7</v>
      </c>
      <c r="P16" s="20" t="s">
        <v>8</v>
      </c>
      <c r="Q16" s="20" t="s">
        <v>12</v>
      </c>
      <c r="R16" s="7"/>
    </row>
    <row r="17" spans="1:18" ht="15.75" customHeight="1" thickBot="1" x14ac:dyDescent="0.3">
      <c r="A17" s="2"/>
      <c r="B17" s="6"/>
      <c r="C17" s="27" t="s">
        <v>9</v>
      </c>
      <c r="D17" s="28"/>
      <c r="E17" s="28"/>
      <c r="F17" s="28"/>
      <c r="G17" s="29"/>
      <c r="H17" s="15">
        <f>H12</f>
        <v>122258.80900357763</v>
      </c>
      <c r="I17" s="8"/>
      <c r="J17" s="8"/>
      <c r="K17" s="8"/>
      <c r="L17" s="8"/>
      <c r="M17" s="8"/>
      <c r="N17" s="8"/>
      <c r="O17" s="18">
        <f>ROUND($O$21*0.2,0)</f>
        <v>12</v>
      </c>
      <c r="P17" s="15">
        <f>IFERROR(PMT($H$19,O17,-$H$17,0,1),0)</f>
        <v>10470.029045948071</v>
      </c>
      <c r="Q17" s="19">
        <f>IFERROR(P17/$H$17,0)</f>
        <v>8.5638238514508094E-2</v>
      </c>
      <c r="R17" s="7"/>
    </row>
    <row r="18" spans="1:18" ht="15.75" thickBot="1" x14ac:dyDescent="0.3">
      <c r="A18" s="2"/>
      <c r="B18" s="6"/>
      <c r="C18" s="27" t="s">
        <v>10</v>
      </c>
      <c r="D18" s="28"/>
      <c r="E18" s="28"/>
      <c r="F18" s="28"/>
      <c r="G18" s="29"/>
      <c r="H18" s="9">
        <v>60</v>
      </c>
      <c r="I18" s="8"/>
      <c r="J18" s="8"/>
      <c r="K18" s="8"/>
      <c r="L18" s="8"/>
      <c r="M18" s="8"/>
      <c r="N18" s="8"/>
      <c r="O18" s="18">
        <f>ROUND($O$21*0.4,0)</f>
        <v>24</v>
      </c>
      <c r="P18" s="15">
        <f t="shared" ref="P18:P21" si="0">IFERROR(PMT($H$19,O18,-$H$17,0,1),0)</f>
        <v>5391.626889366974</v>
      </c>
      <c r="Q18" s="19">
        <f t="shared" ref="Q18:Q21" si="1">IFERROR(P18/$H$17,0)</f>
        <v>4.410010970423571E-2</v>
      </c>
      <c r="R18" s="7"/>
    </row>
    <row r="19" spans="1:18" ht="15.75" thickBot="1" x14ac:dyDescent="0.3">
      <c r="A19" s="2"/>
      <c r="B19" s="6"/>
      <c r="C19" s="27" t="s">
        <v>3</v>
      </c>
      <c r="D19" s="28"/>
      <c r="E19" s="28"/>
      <c r="F19" s="28"/>
      <c r="G19" s="29"/>
      <c r="H19" s="13">
        <v>5.0000000000000001E-3</v>
      </c>
      <c r="I19" s="8"/>
      <c r="J19" s="8"/>
      <c r="K19" s="8"/>
      <c r="L19" s="8"/>
      <c r="M19" s="8"/>
      <c r="N19" s="8"/>
      <c r="O19" s="18">
        <f>ROUND($O$21*0.6,0)</f>
        <v>36</v>
      </c>
      <c r="P19" s="15">
        <f t="shared" si="0"/>
        <v>3700.8456123467276</v>
      </c>
      <c r="Q19" s="19">
        <f t="shared" si="1"/>
        <v>3.0270584528910557E-2</v>
      </c>
      <c r="R19" s="7"/>
    </row>
    <row r="20" spans="1:18" ht="15.75" thickBot="1" x14ac:dyDescent="0.3">
      <c r="A20" s="2"/>
      <c r="B20" s="6"/>
      <c r="C20" s="27" t="str">
        <f>IF(H7="","Valor das retiradas mensais",_xlfn.CONCAT("Valor das ",_xlfn.CONCAT(H18," retiradas mensais")))</f>
        <v>Valor das 60 retiradas mensais</v>
      </c>
      <c r="D20" s="28"/>
      <c r="E20" s="28"/>
      <c r="F20" s="28"/>
      <c r="G20" s="29"/>
      <c r="H20" s="15">
        <f>IFERROR(PMT($H$19,H18,-$H$17,0,1),"")</f>
        <v>2351.8460593934337</v>
      </c>
      <c r="I20" s="8"/>
      <c r="J20" s="8"/>
      <c r="K20" s="8"/>
      <c r="L20" s="8"/>
      <c r="M20" s="8"/>
      <c r="N20" s="8"/>
      <c r="O20" s="18">
        <f>ROUND($O$21*0.8,0)</f>
        <v>48</v>
      </c>
      <c r="P20" s="15">
        <f t="shared" si="0"/>
        <v>2856.9668465821223</v>
      </c>
      <c r="Q20" s="19">
        <f t="shared" si="1"/>
        <v>2.3368188107398623E-2</v>
      </c>
      <c r="R20" s="7"/>
    </row>
    <row r="21" spans="1:18" ht="15.75" thickBot="1" x14ac:dyDescent="0.3">
      <c r="A21" s="2"/>
      <c r="B21" s="6"/>
      <c r="C21" s="27" t="s">
        <v>11</v>
      </c>
      <c r="D21" s="28"/>
      <c r="E21" s="28"/>
      <c r="F21" s="28"/>
      <c r="G21" s="29"/>
      <c r="H21" s="15">
        <f>PMT($H$19,1000,-$H$17,0,1)</f>
        <v>612.43104089008091</v>
      </c>
      <c r="I21" s="8"/>
      <c r="J21" s="8"/>
      <c r="K21" s="8"/>
      <c r="L21" s="8"/>
      <c r="M21" s="8"/>
      <c r="N21" s="8"/>
      <c r="O21" s="18">
        <f>H18</f>
        <v>60</v>
      </c>
      <c r="P21" s="15">
        <f t="shared" si="0"/>
        <v>2351.8460593934337</v>
      </c>
      <c r="Q21" s="19">
        <f t="shared" si="1"/>
        <v>1.9236618437241705E-2</v>
      </c>
      <c r="R21" s="7"/>
    </row>
    <row r="22" spans="1:18" x14ac:dyDescent="0.25">
      <c r="A22" s="2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</row>
    <row r="23" spans="1:18" x14ac:dyDescent="0.25">
      <c r="A23" s="2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x14ac:dyDescent="0.25">
      <c r="A24" s="2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1:18" x14ac:dyDescent="0.25">
      <c r="A25" s="2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1:18" x14ac:dyDescent="0.25">
      <c r="A26" s="2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7" spans="1:18" x14ac:dyDescent="0.25">
      <c r="A27" s="2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</row>
    <row r="28" spans="1:18" x14ac:dyDescent="0.25">
      <c r="A28" s="2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1:18" x14ac:dyDescent="0.25">
      <c r="A29" s="2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</row>
    <row r="30" spans="1:18" x14ac:dyDescent="0.25">
      <c r="A30" s="2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x14ac:dyDescent="0.25">
      <c r="A31" s="2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</row>
    <row r="32" spans="1:18" x14ac:dyDescent="0.25">
      <c r="A32" s="2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  <row r="33" spans="1:18" x14ac:dyDescent="0.25">
      <c r="A33" s="2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</row>
    <row r="34" spans="1:18" ht="15.75" thickBot="1" x14ac:dyDescent="0.3">
      <c r="A34" s="2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</row>
    <row r="35" spans="1:18" x14ac:dyDescent="0.25"/>
    <row r="36" spans="1:18" x14ac:dyDescent="0.25"/>
    <row r="37" spans="1:18" x14ac:dyDescent="0.25"/>
    <row r="38" spans="1:18" x14ac:dyDescent="0.25"/>
    <row r="39" spans="1:18" x14ac:dyDescent="0.25"/>
    <row r="40" spans="1:18" x14ac:dyDescent="0.25"/>
    <row r="41" spans="1:18" x14ac:dyDescent="0.25"/>
    <row r="42" spans="1:18" x14ac:dyDescent="0.25"/>
    <row r="43" spans="1:18" x14ac:dyDescent="0.25"/>
    <row r="44" spans="1:18" x14ac:dyDescent="0.25"/>
    <row r="45" spans="1:18" x14ac:dyDescent="0.25"/>
    <row r="46" spans="1:18" x14ac:dyDescent="0.25"/>
    <row r="47" spans="1:18" x14ac:dyDescent="0.25"/>
    <row r="48" spans="1:1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</sheetData>
  <sheetProtection algorithmName="SHA-512" hashValue="N752RJBHsIyxbdmTU5nI2IEfrOJbrScdbChFZMTZYl8ozReMWPkVGWR7UVfFt5vFAL2lUmBzv/XO137N/gIiTQ==" saltValue="QLXwrfwK8gfXbDMsioDuXg==" spinCount="100000" sheet="1" objects="1" scenarios="1" selectLockedCells="1"/>
  <mergeCells count="17">
    <mergeCell ref="C3:Q3"/>
    <mergeCell ref="C5:H6"/>
    <mergeCell ref="C8:G8"/>
    <mergeCell ref="C7:G7"/>
    <mergeCell ref="C9:G9"/>
    <mergeCell ref="C14:H16"/>
    <mergeCell ref="C17:G17"/>
    <mergeCell ref="O5:Q6"/>
    <mergeCell ref="C12:G12"/>
    <mergeCell ref="O14:Q15"/>
    <mergeCell ref="C10:G10"/>
    <mergeCell ref="C11:G11"/>
    <mergeCell ref="B22:R34"/>
    <mergeCell ref="C19:G19"/>
    <mergeCell ref="C20:G20"/>
    <mergeCell ref="C21:G21"/>
    <mergeCell ref="C18:G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 e Natalia Souza</dc:creator>
  <cp:lastModifiedBy>Mesa de Operações</cp:lastModifiedBy>
  <dcterms:created xsi:type="dcterms:W3CDTF">2017-07-21T02:24:46Z</dcterms:created>
  <dcterms:modified xsi:type="dcterms:W3CDTF">2022-07-04T17:56:29Z</dcterms:modified>
</cp:coreProperties>
</file>